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7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<sst xmlns="http://schemas.openxmlformats.org/spreadsheetml/2006/main" count="90" uniqueCount="31">
  <si>
    <t>Race 1</t>
  </si>
  <si>
    <t>Class</t>
  </si>
  <si>
    <t>Boat</t>
  </si>
  <si>
    <t>Braveheart</t>
  </si>
  <si>
    <t>Neptunes Car</t>
  </si>
  <si>
    <t>Flash</t>
  </si>
  <si>
    <t>Capricorno</t>
  </si>
  <si>
    <t>Artemis</t>
  </si>
  <si>
    <t>Voodoo Child</t>
  </si>
  <si>
    <t>Marda Gras</t>
  </si>
  <si>
    <t>Mayhem</t>
  </si>
  <si>
    <t>Navitae Juventis</t>
  </si>
  <si>
    <t>Tachyon</t>
  </si>
  <si>
    <t>Skededel</t>
  </si>
  <si>
    <t>White Cloud</t>
  </si>
  <si>
    <t>Rating</t>
  </si>
  <si>
    <t xml:space="preserve">Glory </t>
  </si>
  <si>
    <t>Race 2</t>
  </si>
  <si>
    <t>Race 4</t>
  </si>
  <si>
    <t>Race 3</t>
  </si>
  <si>
    <t>Seattle Big Boat Series</t>
  </si>
  <si>
    <t>Distance:15.6</t>
  </si>
  <si>
    <t>Start:10:25</t>
  </si>
  <si>
    <t>Finish Time</t>
  </si>
  <si>
    <t>Elapsed Time</t>
  </si>
  <si>
    <t>Correction</t>
  </si>
  <si>
    <t>Corrected Time</t>
  </si>
  <si>
    <t>Distance:9.3</t>
  </si>
  <si>
    <t>Start:10:00</t>
  </si>
  <si>
    <t>Distance:9.6</t>
  </si>
  <si>
    <t>Start:11:55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</si>
</sst>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21" fontId="0" fillId="0" borderId="0" xfId="0" applyNumberFormat="1" applyAlignment="1">
      <alignment/>
    </xf>
    <xf numFmtId="20" fontId="0" fillId="0" borderId="0" xfId="0" applyNumberFormat="1" applyAlignment="1">
      <alignment/>
    </xf>
    <xf numFmtId="0" fontId="1" fillId="0" borderId="0" xfId="0" applyFont="1" applyAlignment="1">
      <alignment/>
    </xf>
    <xf numFmtId="21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77"/>
  <sheetViews>
    <sheetView tabSelected="1" workbookViewId="0" topLeftCell="A1">
      <selection activeCell="J69" sqref="J69"/>
    </sheetView>
  </sheetViews>
  <sheetFormatPr defaultColWidth="9.140625" defaultRowHeight="12.75"/>
  <cols>
    <col min="2" max="3" width="13.57421875" style="0" customWidth="1"/>
    <col min="4" max="4" width="11.28125" style="2" customWidth="1"/>
    <col min="5" max="5" width="13.28125" style="0" customWidth="1"/>
    <col min="6" max="6" width="13.28125" style="1" customWidth="1"/>
    <col min="7" max="7" width="13.00390625" style="2" customWidth="1"/>
  </cols>
  <sheetData>
    <row r="2" ht="12.75">
      <c r="C2" s="5" t="s">
        <v>20</v>
      </c>
    </row>
    <row r="4" spans="1:7" ht="12.75">
      <c r="A4" s="5" t="s">
        <v>1</v>
      </c>
      <c r="B4" s="5" t="s">
        <v>2</v>
      </c>
      <c r="C4" s="5" t="s">
        <v>15</v>
      </c>
      <c r="D4" s="8" t="s">
        <v>0</v>
      </c>
      <c r="E4" s="8" t="s">
        <v>17</v>
      </c>
      <c r="F4" s="7" t="s">
        <v>19</v>
      </c>
      <c r="G4" s="8" t="s">
        <v>18</v>
      </c>
    </row>
    <row r="5" spans="2:8" ht="12.75">
      <c r="B5" t="s">
        <v>3</v>
      </c>
      <c r="C5">
        <v>-63</v>
      </c>
      <c r="D5" s="1">
        <v>1</v>
      </c>
      <c r="E5" s="1">
        <v>1</v>
      </c>
      <c r="F5" s="1">
        <v>1</v>
      </c>
      <c r="G5" s="1">
        <v>1</v>
      </c>
      <c r="H5" s="1">
        <f>SUM(D5:G5)</f>
        <v>4</v>
      </c>
    </row>
    <row r="6" spans="2:8" ht="12.75">
      <c r="B6" t="s">
        <v>5</v>
      </c>
      <c r="C6">
        <v>-25</v>
      </c>
      <c r="D6" s="1">
        <v>2</v>
      </c>
      <c r="E6" s="1">
        <v>2</v>
      </c>
      <c r="F6" s="1">
        <v>2</v>
      </c>
      <c r="G6" s="1">
        <v>3</v>
      </c>
      <c r="H6" s="1">
        <f aca="true" t="shared" si="0" ref="H6:H14">SUM(D6:G6)</f>
        <v>9</v>
      </c>
    </row>
    <row r="7" spans="2:8" ht="12.75">
      <c r="B7" t="s">
        <v>4</v>
      </c>
      <c r="C7">
        <v>-66</v>
      </c>
      <c r="D7" s="1">
        <v>4</v>
      </c>
      <c r="E7" s="1">
        <v>2</v>
      </c>
      <c r="F7" s="1">
        <v>3</v>
      </c>
      <c r="G7" s="1">
        <v>2</v>
      </c>
      <c r="H7" s="1">
        <f t="shared" si="0"/>
        <v>11</v>
      </c>
    </row>
    <row r="8" spans="2:8" ht="12.75">
      <c r="B8" t="s">
        <v>6</v>
      </c>
      <c r="C8">
        <v>-19</v>
      </c>
      <c r="D8" s="1">
        <v>3</v>
      </c>
      <c r="E8" s="1">
        <v>2</v>
      </c>
      <c r="F8" s="1">
        <v>4</v>
      </c>
      <c r="G8" s="1">
        <v>4</v>
      </c>
      <c r="H8" s="1">
        <f t="shared" si="0"/>
        <v>13</v>
      </c>
    </row>
    <row r="9" spans="2:8" ht="12.75">
      <c r="B9" t="s">
        <v>7</v>
      </c>
      <c r="C9">
        <v>-18</v>
      </c>
      <c r="D9" s="1">
        <v>5</v>
      </c>
      <c r="E9" s="1">
        <v>2</v>
      </c>
      <c r="F9" s="1">
        <v>5</v>
      </c>
      <c r="G9" s="1">
        <v>5</v>
      </c>
      <c r="H9" s="1">
        <f t="shared" si="0"/>
        <v>17</v>
      </c>
    </row>
    <row r="10" spans="4:8" ht="12.75">
      <c r="D10" s="1"/>
      <c r="E10" s="1"/>
      <c r="F10" s="1">
        <f>9.6*C10</f>
        <v>0</v>
      </c>
      <c r="G10" s="1">
        <f>E10-F10</f>
        <v>0</v>
      </c>
      <c r="H10" s="1">
        <f t="shared" si="0"/>
        <v>0</v>
      </c>
    </row>
    <row r="11" spans="2:8" ht="12.75">
      <c r="B11" t="s">
        <v>8</v>
      </c>
      <c r="C11">
        <v>-10</v>
      </c>
      <c r="D11" s="1">
        <v>4</v>
      </c>
      <c r="E11" s="1">
        <v>0</v>
      </c>
      <c r="F11" s="1">
        <v>1</v>
      </c>
      <c r="G11" s="1">
        <v>1</v>
      </c>
      <c r="H11" s="1">
        <f>SUM(D11:G11)</f>
        <v>6</v>
      </c>
    </row>
    <row r="12" spans="2:8" ht="12.75">
      <c r="B12" t="s">
        <v>16</v>
      </c>
      <c r="C12">
        <v>-3</v>
      </c>
      <c r="D12" s="1">
        <v>1</v>
      </c>
      <c r="E12" s="1">
        <v>0</v>
      </c>
      <c r="F12" s="1">
        <v>2</v>
      </c>
      <c r="G12" s="1">
        <v>3</v>
      </c>
      <c r="H12" s="1">
        <f t="shared" si="0"/>
        <v>6</v>
      </c>
    </row>
    <row r="13" spans="2:8" ht="12.75">
      <c r="B13" t="s">
        <v>10</v>
      </c>
      <c r="C13">
        <v>-3</v>
      </c>
      <c r="D13" s="1">
        <v>2</v>
      </c>
      <c r="E13" s="1">
        <v>0</v>
      </c>
      <c r="F13" s="1">
        <v>4</v>
      </c>
      <c r="G13" s="1">
        <v>2</v>
      </c>
      <c r="H13" s="1">
        <f t="shared" si="0"/>
        <v>8</v>
      </c>
    </row>
    <row r="14" spans="2:8" ht="12.75">
      <c r="B14" t="s">
        <v>9</v>
      </c>
      <c r="C14">
        <v>-16</v>
      </c>
      <c r="D14" s="1">
        <v>3</v>
      </c>
      <c r="E14" s="1">
        <v>0</v>
      </c>
      <c r="F14" s="1">
        <v>3</v>
      </c>
      <c r="G14" s="1">
        <v>4</v>
      </c>
      <c r="H14" s="1">
        <f t="shared" si="0"/>
        <v>10</v>
      </c>
    </row>
    <row r="15" spans="4:7" ht="12.75">
      <c r="D15" s="1"/>
      <c r="E15" s="1"/>
      <c r="F15" s="1">
        <f>9.6*C15</f>
        <v>0</v>
      </c>
      <c r="G15" s="1">
        <f>E15-F15</f>
        <v>0</v>
      </c>
    </row>
    <row r="16" spans="2:8" ht="12.75">
      <c r="B16" t="s">
        <v>14</v>
      </c>
      <c r="C16">
        <v>18</v>
      </c>
      <c r="D16" s="1">
        <v>1</v>
      </c>
      <c r="E16" s="1">
        <v>0</v>
      </c>
      <c r="F16" s="1">
        <v>1</v>
      </c>
      <c r="G16" s="1">
        <v>1</v>
      </c>
      <c r="H16" s="1">
        <f>SUM(D16:G16)</f>
        <v>3</v>
      </c>
    </row>
    <row r="17" spans="2:8" ht="12.75">
      <c r="B17" t="s">
        <v>12</v>
      </c>
      <c r="C17">
        <v>18</v>
      </c>
      <c r="D17" s="1">
        <v>2</v>
      </c>
      <c r="E17" s="1">
        <v>0</v>
      </c>
      <c r="F17" s="1">
        <v>3</v>
      </c>
      <c r="G17" s="1">
        <v>2</v>
      </c>
      <c r="H17" s="1">
        <f>SUM(D17:G17)</f>
        <v>7</v>
      </c>
    </row>
    <row r="18" spans="2:8" ht="12.75">
      <c r="B18" t="s">
        <v>11</v>
      </c>
      <c r="C18">
        <v>15</v>
      </c>
      <c r="D18" s="1">
        <v>3</v>
      </c>
      <c r="E18" s="1">
        <v>0</v>
      </c>
      <c r="F18" s="1">
        <v>2</v>
      </c>
      <c r="G18" s="1">
        <v>3</v>
      </c>
      <c r="H18" s="1">
        <f>SUM(D18:G18)</f>
        <v>8</v>
      </c>
    </row>
    <row r="19" spans="2:8" ht="12.75">
      <c r="B19" t="s">
        <v>13</v>
      </c>
      <c r="C19">
        <v>24</v>
      </c>
      <c r="D19" s="1">
        <v>4</v>
      </c>
      <c r="E19" s="1">
        <v>0</v>
      </c>
      <c r="F19" s="1">
        <v>4</v>
      </c>
      <c r="G19" s="1">
        <v>4</v>
      </c>
      <c r="H19" s="1">
        <f>SUM(D19:G19)</f>
        <v>12</v>
      </c>
    </row>
    <row r="22" spans="1:7" ht="12.75">
      <c r="A22" s="5" t="s">
        <v>0</v>
      </c>
      <c r="B22" s="5"/>
      <c r="C22" s="5"/>
      <c r="D22" s="6" t="s">
        <v>21</v>
      </c>
      <c r="E22" s="5"/>
      <c r="F22" s="7"/>
      <c r="G22" s="5" t="s">
        <v>22</v>
      </c>
    </row>
    <row r="23" spans="4:7" ht="12.75">
      <c r="D23" s="3"/>
      <c r="G23"/>
    </row>
    <row r="24" spans="1:7" ht="12.75">
      <c r="A24" s="5" t="s">
        <v>1</v>
      </c>
      <c r="B24" s="5" t="s">
        <v>2</v>
      </c>
      <c r="C24" s="5" t="s">
        <v>15</v>
      </c>
      <c r="D24" s="6" t="s">
        <v>23</v>
      </c>
      <c r="E24" s="5" t="s">
        <v>24</v>
      </c>
      <c r="F24" s="7" t="s">
        <v>25</v>
      </c>
      <c r="G24" s="5" t="s">
        <v>26</v>
      </c>
    </row>
    <row r="25" spans="2:7" ht="12.75">
      <c r="B25" t="s">
        <v>3</v>
      </c>
      <c r="C25">
        <v>-63</v>
      </c>
      <c r="D25" s="3">
        <v>0.5429282407407408</v>
      </c>
      <c r="E25">
        <f>(156*60)+49</f>
        <v>9409</v>
      </c>
      <c r="F25" s="1">
        <f>15.6*C25</f>
        <v>-982.8</v>
      </c>
      <c r="G25" s="1">
        <f>E25-F25</f>
        <v>10391.8</v>
      </c>
    </row>
    <row r="26" spans="2:7" ht="12.75">
      <c r="B26" t="s">
        <v>5</v>
      </c>
      <c r="C26">
        <v>-25</v>
      </c>
      <c r="D26" s="3">
        <v>0.5521875</v>
      </c>
      <c r="E26">
        <f>(170*60)+9</f>
        <v>10209</v>
      </c>
      <c r="F26" s="1">
        <f aca="true" t="shared" si="1" ref="F26:F39">15.6*C26</f>
        <v>-390</v>
      </c>
      <c r="G26" s="1">
        <f aca="true" t="shared" si="2" ref="G26:G39">E26-F26</f>
        <v>10599</v>
      </c>
    </row>
    <row r="27" spans="2:7" ht="12.75">
      <c r="B27" t="s">
        <v>6</v>
      </c>
      <c r="C27">
        <v>-19</v>
      </c>
      <c r="D27" s="3">
        <v>0.5547569444444445</v>
      </c>
      <c r="E27">
        <f>(173*60)+51</f>
        <v>10431</v>
      </c>
      <c r="F27" s="1">
        <f t="shared" si="1"/>
        <v>-296.4</v>
      </c>
      <c r="G27" s="1">
        <f t="shared" si="2"/>
        <v>10727.4</v>
      </c>
    </row>
    <row r="28" spans="2:7" ht="12.75">
      <c r="B28" t="s">
        <v>4</v>
      </c>
      <c r="C28">
        <v>-66</v>
      </c>
      <c r="D28" s="3">
        <v>0.5464351851851852</v>
      </c>
      <c r="E28">
        <f>(161*60)+52</f>
        <v>9712</v>
      </c>
      <c r="F28" s="1">
        <f>15.6*C28</f>
        <v>-1029.6</v>
      </c>
      <c r="G28" s="1">
        <f>E28-F28</f>
        <v>10741.6</v>
      </c>
    </row>
    <row r="29" spans="2:7" ht="12.75">
      <c r="B29" t="s">
        <v>7</v>
      </c>
      <c r="C29">
        <v>-18</v>
      </c>
      <c r="D29" s="3">
        <v>0.5678009259259259</v>
      </c>
      <c r="E29">
        <f>(192*60)+38</f>
        <v>11558</v>
      </c>
      <c r="F29" s="1">
        <f t="shared" si="1"/>
        <v>-280.8</v>
      </c>
      <c r="G29" s="1">
        <f t="shared" si="2"/>
        <v>11838.8</v>
      </c>
    </row>
    <row r="30" spans="4:7" ht="12.75">
      <c r="D30" s="3"/>
      <c r="F30" s="1">
        <f t="shared" si="1"/>
        <v>0</v>
      </c>
      <c r="G30" s="1">
        <f t="shared" si="2"/>
        <v>0</v>
      </c>
    </row>
    <row r="31" spans="2:7" ht="12.75">
      <c r="B31" t="s">
        <v>16</v>
      </c>
      <c r="C31">
        <v>-3</v>
      </c>
      <c r="D31" s="3">
        <v>0.5576967592592593</v>
      </c>
      <c r="E31">
        <f>(178*60)+5</f>
        <v>10685</v>
      </c>
      <c r="F31" s="1">
        <f t="shared" si="1"/>
        <v>-46.8</v>
      </c>
      <c r="G31" s="1">
        <f t="shared" si="2"/>
        <v>10731.8</v>
      </c>
    </row>
    <row r="32" spans="2:7" ht="12.75">
      <c r="B32" t="s">
        <v>10</v>
      </c>
      <c r="C32">
        <v>-3</v>
      </c>
      <c r="D32" s="3">
        <v>0.5586689814814815</v>
      </c>
      <c r="E32">
        <f>(179*60)+29</f>
        <v>10769</v>
      </c>
      <c r="F32" s="1">
        <f t="shared" si="1"/>
        <v>-46.8</v>
      </c>
      <c r="G32" s="1">
        <f t="shared" si="2"/>
        <v>10815.8</v>
      </c>
    </row>
    <row r="33" spans="2:7" ht="12.75">
      <c r="B33" t="s">
        <v>9</v>
      </c>
      <c r="C33">
        <v>-16</v>
      </c>
      <c r="D33" s="3">
        <v>0.5593634259259259</v>
      </c>
      <c r="E33">
        <f>(180*60)+29</f>
        <v>10829</v>
      </c>
      <c r="F33" s="1">
        <f t="shared" si="1"/>
        <v>-249.6</v>
      </c>
      <c r="G33" s="1">
        <f t="shared" si="2"/>
        <v>11078.6</v>
      </c>
    </row>
    <row r="34" spans="2:7" ht="12.75">
      <c r="B34" t="s">
        <v>8</v>
      </c>
      <c r="C34">
        <v>-10</v>
      </c>
      <c r="D34" s="3">
        <v>0.5660300925925926</v>
      </c>
      <c r="E34">
        <f>(190*60)+5</f>
        <v>11405</v>
      </c>
      <c r="F34" s="1">
        <f t="shared" si="1"/>
        <v>-156</v>
      </c>
      <c r="G34" s="1">
        <f t="shared" si="2"/>
        <v>11561</v>
      </c>
    </row>
    <row r="35" spans="4:7" ht="12.75">
      <c r="D35" s="3"/>
      <c r="F35" s="1">
        <f t="shared" si="1"/>
        <v>0</v>
      </c>
      <c r="G35" s="1">
        <f t="shared" si="2"/>
        <v>0</v>
      </c>
    </row>
    <row r="36" spans="2:7" ht="12.75">
      <c r="B36" t="s">
        <v>14</v>
      </c>
      <c r="C36">
        <v>18</v>
      </c>
      <c r="D36" s="3">
        <v>0.5636342592592593</v>
      </c>
      <c r="E36">
        <f>(186*60)+38</f>
        <v>11198</v>
      </c>
      <c r="F36" s="1">
        <f t="shared" si="1"/>
        <v>280.8</v>
      </c>
      <c r="G36" s="1">
        <f t="shared" si="2"/>
        <v>10917.2</v>
      </c>
    </row>
    <row r="37" spans="2:7" ht="12.75">
      <c r="B37" t="s">
        <v>12</v>
      </c>
      <c r="C37">
        <v>18</v>
      </c>
      <c r="D37" s="3">
        <v>0.5637615740740741</v>
      </c>
      <c r="E37">
        <f>(186*60)+49</f>
        <v>11209</v>
      </c>
      <c r="F37" s="1">
        <f t="shared" si="1"/>
        <v>280.8</v>
      </c>
      <c r="G37" s="1">
        <f t="shared" si="2"/>
        <v>10928.2</v>
      </c>
    </row>
    <row r="38" spans="2:7" ht="12.75">
      <c r="B38" t="s">
        <v>11</v>
      </c>
      <c r="C38">
        <v>15</v>
      </c>
      <c r="D38" s="3">
        <v>0.566238425925926</v>
      </c>
      <c r="E38">
        <f>(190*60)+23</f>
        <v>11423</v>
      </c>
      <c r="F38" s="1">
        <f t="shared" si="1"/>
        <v>234</v>
      </c>
      <c r="G38" s="1">
        <f t="shared" si="2"/>
        <v>11189</v>
      </c>
    </row>
    <row r="39" spans="2:7" ht="12.75">
      <c r="B39" t="s">
        <v>13</v>
      </c>
      <c r="C39">
        <v>24</v>
      </c>
      <c r="D39" s="3">
        <v>0.5826273148148148</v>
      </c>
      <c r="E39">
        <f>(213*60)+59</f>
        <v>12839</v>
      </c>
      <c r="F39" s="1">
        <f t="shared" si="1"/>
        <v>374.4</v>
      </c>
      <c r="G39" s="1">
        <f t="shared" si="2"/>
        <v>12464.6</v>
      </c>
    </row>
    <row r="41" spans="1:7" ht="12.75">
      <c r="A41" s="5" t="s">
        <v>19</v>
      </c>
      <c r="B41" s="5"/>
      <c r="C41" s="5"/>
      <c r="D41" s="6" t="s">
        <v>27</v>
      </c>
      <c r="E41" s="5"/>
      <c r="F41" s="7"/>
      <c r="G41" s="5" t="s">
        <v>28</v>
      </c>
    </row>
    <row r="42" spans="1:7" ht="12.75">
      <c r="A42" s="5"/>
      <c r="B42" s="5"/>
      <c r="C42" s="5"/>
      <c r="D42" s="6"/>
      <c r="E42" s="5"/>
      <c r="F42" s="7"/>
      <c r="G42" s="5"/>
    </row>
    <row r="43" spans="1:7" ht="12.75">
      <c r="A43" s="5" t="s">
        <v>1</v>
      </c>
      <c r="B43" s="5" t="s">
        <v>2</v>
      </c>
      <c r="C43" s="5" t="s">
        <v>15</v>
      </c>
      <c r="D43" s="6" t="s">
        <v>23</v>
      </c>
      <c r="E43" s="5" t="s">
        <v>24</v>
      </c>
      <c r="F43" s="7" t="s">
        <v>25</v>
      </c>
      <c r="G43" s="5" t="s">
        <v>26</v>
      </c>
    </row>
    <row r="44" spans="2:7" ht="12.75">
      <c r="B44" t="s">
        <v>3</v>
      </c>
      <c r="C44">
        <v>-63</v>
      </c>
      <c r="D44" s="3">
        <v>0.4610648148148148</v>
      </c>
      <c r="E44">
        <f>(63*60)+56</f>
        <v>3836</v>
      </c>
      <c r="F44" s="1">
        <f>9.3*C44</f>
        <v>-585.9000000000001</v>
      </c>
      <c r="G44" s="1">
        <f>E44-F44</f>
        <v>4421.9</v>
      </c>
    </row>
    <row r="45" spans="2:7" ht="12.75">
      <c r="B45" t="s">
        <v>5</v>
      </c>
      <c r="C45">
        <v>-25</v>
      </c>
      <c r="D45" s="3">
        <v>0.46568287037037037</v>
      </c>
      <c r="E45">
        <f>(70*60)+35</f>
        <v>4235</v>
      </c>
      <c r="F45" s="1">
        <f aca="true" t="shared" si="3" ref="F45:F58">9.3*C45</f>
        <v>-232.50000000000003</v>
      </c>
      <c r="G45" s="1">
        <f aca="true" t="shared" si="4" ref="G45:G58">E45-F45</f>
        <v>4467.5</v>
      </c>
    </row>
    <row r="46" spans="2:7" ht="12.75">
      <c r="B46" t="s">
        <v>4</v>
      </c>
      <c r="C46">
        <v>-66</v>
      </c>
      <c r="D46" s="3">
        <v>0.46131944444444445</v>
      </c>
      <c r="E46">
        <f>(64*60)+18</f>
        <v>3858</v>
      </c>
      <c r="F46" s="1">
        <f t="shared" si="3"/>
        <v>-613.8000000000001</v>
      </c>
      <c r="G46" s="1">
        <f>E46-F46</f>
        <v>4471.8</v>
      </c>
    </row>
    <row r="47" spans="2:7" ht="12.75">
      <c r="B47" t="s">
        <v>6</v>
      </c>
      <c r="C47">
        <v>-19</v>
      </c>
      <c r="D47" s="3">
        <v>0.46671296296296294</v>
      </c>
      <c r="E47">
        <f>(72*60)+4</f>
        <v>4324</v>
      </c>
      <c r="F47" s="1">
        <f t="shared" si="3"/>
        <v>-176.70000000000002</v>
      </c>
      <c r="G47" s="1">
        <f t="shared" si="4"/>
        <v>4500.7</v>
      </c>
    </row>
    <row r="48" spans="2:7" ht="12.75">
      <c r="B48" t="s">
        <v>7</v>
      </c>
      <c r="C48">
        <v>-18</v>
      </c>
      <c r="D48" s="3">
        <v>0.4692013888888889</v>
      </c>
      <c r="E48">
        <f>(75*60)+39</f>
        <v>4539</v>
      </c>
      <c r="F48" s="1">
        <f t="shared" si="3"/>
        <v>-167.4</v>
      </c>
      <c r="G48" s="1">
        <f t="shared" si="4"/>
        <v>4706.4</v>
      </c>
    </row>
    <row r="49" spans="4:7" ht="12.75">
      <c r="D49" s="3"/>
      <c r="F49" s="1">
        <f t="shared" si="3"/>
        <v>0</v>
      </c>
      <c r="G49" s="1">
        <f t="shared" si="4"/>
        <v>0</v>
      </c>
    </row>
    <row r="50" spans="2:7" ht="12.75">
      <c r="B50" t="s">
        <v>8</v>
      </c>
      <c r="C50">
        <v>-10</v>
      </c>
      <c r="D50" s="3">
        <v>0.4662615740740741</v>
      </c>
      <c r="E50">
        <f>(71*60)+25</f>
        <v>4285</v>
      </c>
      <c r="F50" s="1">
        <f t="shared" si="3"/>
        <v>-93</v>
      </c>
      <c r="G50" s="1">
        <f t="shared" si="4"/>
        <v>4378</v>
      </c>
    </row>
    <row r="51" spans="2:7" ht="12.75">
      <c r="B51" t="s">
        <v>16</v>
      </c>
      <c r="C51">
        <v>-3</v>
      </c>
      <c r="D51" s="3">
        <v>0.4688541666666666</v>
      </c>
      <c r="E51">
        <f>(75*60)+9</f>
        <v>4509</v>
      </c>
      <c r="F51" s="1">
        <f t="shared" si="3"/>
        <v>-27.900000000000002</v>
      </c>
      <c r="G51" s="1">
        <f t="shared" si="4"/>
        <v>4536.9</v>
      </c>
    </row>
    <row r="52" spans="2:7" ht="12.75">
      <c r="B52" t="s">
        <v>9</v>
      </c>
      <c r="C52">
        <v>-16</v>
      </c>
      <c r="D52" s="3">
        <v>0.4675810185185185</v>
      </c>
      <c r="E52">
        <f>(73*60)+19</f>
        <v>4399</v>
      </c>
      <c r="F52" s="1">
        <f t="shared" si="3"/>
        <v>-148.8</v>
      </c>
      <c r="G52" s="1">
        <f t="shared" si="4"/>
        <v>4547.8</v>
      </c>
    </row>
    <row r="53" spans="2:7" ht="12.75">
      <c r="B53" t="s">
        <v>10</v>
      </c>
      <c r="C53">
        <v>-3</v>
      </c>
      <c r="D53" s="3">
        <v>0.46903935185185186</v>
      </c>
      <c r="E53">
        <f>(75*60)+25</f>
        <v>4525</v>
      </c>
      <c r="F53" s="1">
        <f t="shared" si="3"/>
        <v>-27.900000000000002</v>
      </c>
      <c r="G53" s="1">
        <f t="shared" si="4"/>
        <v>4552.9</v>
      </c>
    </row>
    <row r="54" spans="4:7" ht="12.75">
      <c r="D54" s="3"/>
      <c r="F54" s="1">
        <f t="shared" si="3"/>
        <v>0</v>
      </c>
      <c r="G54" s="1">
        <f t="shared" si="4"/>
        <v>0</v>
      </c>
    </row>
    <row r="55" spans="2:7" ht="12.75">
      <c r="B55" t="s">
        <v>14</v>
      </c>
      <c r="C55">
        <v>18</v>
      </c>
      <c r="D55" s="3">
        <v>0.47086805555555555</v>
      </c>
      <c r="E55">
        <f>(78*60)+3</f>
        <v>4683</v>
      </c>
      <c r="F55" s="1">
        <f t="shared" si="3"/>
        <v>167.4</v>
      </c>
      <c r="G55" s="1">
        <f t="shared" si="4"/>
        <v>4515.6</v>
      </c>
    </row>
    <row r="56" spans="2:7" ht="12.75">
      <c r="B56" t="s">
        <v>11</v>
      </c>
      <c r="C56">
        <v>15</v>
      </c>
      <c r="D56" s="3">
        <v>0.4710763888888889</v>
      </c>
      <c r="E56">
        <f>(78*60)+21</f>
        <v>4701</v>
      </c>
      <c r="F56" s="1">
        <f t="shared" si="3"/>
        <v>139.5</v>
      </c>
      <c r="G56" s="1">
        <f t="shared" si="4"/>
        <v>4561.5</v>
      </c>
    </row>
    <row r="57" spans="2:7" ht="12.75">
      <c r="B57" t="s">
        <v>12</v>
      </c>
      <c r="C57">
        <v>18</v>
      </c>
      <c r="D57" s="3">
        <v>0.47304398148148147</v>
      </c>
      <c r="E57">
        <f>(81*60)+11</f>
        <v>4871</v>
      </c>
      <c r="F57" s="1">
        <f t="shared" si="3"/>
        <v>167.4</v>
      </c>
      <c r="G57" s="1">
        <f t="shared" si="4"/>
        <v>4703.6</v>
      </c>
    </row>
    <row r="58" spans="2:7" ht="12.75">
      <c r="B58" t="s">
        <v>13</v>
      </c>
      <c r="C58">
        <v>24</v>
      </c>
      <c r="D58" s="4">
        <v>1.1958333333333333</v>
      </c>
      <c r="E58">
        <f>(88*60)+42</f>
        <v>5322</v>
      </c>
      <c r="F58" s="1">
        <f t="shared" si="3"/>
        <v>223.20000000000002</v>
      </c>
      <c r="G58" s="1">
        <f t="shared" si="4"/>
        <v>5098.8</v>
      </c>
    </row>
    <row r="60" spans="1:7" ht="12.75">
      <c r="A60" s="5" t="s">
        <v>18</v>
      </c>
      <c r="B60" s="5"/>
      <c r="C60" s="5"/>
      <c r="D60" s="6" t="s">
        <v>29</v>
      </c>
      <c r="E60" s="5"/>
      <c r="F60" s="7"/>
      <c r="G60" s="5" t="s">
        <v>30</v>
      </c>
    </row>
    <row r="61" spans="4:7" ht="12.75">
      <c r="D61" s="3"/>
      <c r="G61"/>
    </row>
    <row r="62" spans="1:7" ht="12.75">
      <c r="A62" s="5" t="s">
        <v>1</v>
      </c>
      <c r="B62" s="5" t="s">
        <v>2</v>
      </c>
      <c r="C62" s="5" t="s">
        <v>15</v>
      </c>
      <c r="D62" s="6" t="s">
        <v>23</v>
      </c>
      <c r="E62" s="5" t="s">
        <v>24</v>
      </c>
      <c r="F62" s="7" t="s">
        <v>25</v>
      </c>
      <c r="G62" s="5" t="s">
        <v>26</v>
      </c>
    </row>
    <row r="63" spans="2:7" ht="12.75">
      <c r="B63" t="s">
        <v>3</v>
      </c>
      <c r="C63">
        <v>-63</v>
      </c>
      <c r="D63" s="3">
        <v>0.5387268518518519</v>
      </c>
      <c r="E63">
        <f>(60*60)+46</f>
        <v>3646</v>
      </c>
      <c r="F63" s="1">
        <f>9.6*C63</f>
        <v>-604.8</v>
      </c>
      <c r="G63" s="1">
        <f>E63-F63</f>
        <v>4250.8</v>
      </c>
    </row>
    <row r="64" spans="2:7" ht="12.75">
      <c r="B64" t="s">
        <v>4</v>
      </c>
      <c r="C64">
        <v>-66</v>
      </c>
      <c r="D64" s="3">
        <v>0.5390972222222222</v>
      </c>
      <c r="E64">
        <f>(61*60)+18</f>
        <v>3678</v>
      </c>
      <c r="F64" s="1">
        <f aca="true" t="shared" si="5" ref="F64:F77">9.6*C64</f>
        <v>-633.6</v>
      </c>
      <c r="G64" s="1">
        <f>E64-F64</f>
        <v>4311.6</v>
      </c>
    </row>
    <row r="65" spans="2:7" ht="12.75">
      <c r="B65" t="s">
        <v>5</v>
      </c>
      <c r="C65">
        <v>-25</v>
      </c>
      <c r="D65" s="3">
        <v>0.5439699074074075</v>
      </c>
      <c r="E65">
        <f>(68*60)+9</f>
        <v>4089</v>
      </c>
      <c r="F65" s="1">
        <f t="shared" si="5"/>
        <v>-240</v>
      </c>
      <c r="G65" s="1">
        <f aca="true" t="shared" si="6" ref="G65:G77">E65-F65</f>
        <v>4329</v>
      </c>
    </row>
    <row r="66" spans="2:7" ht="12.75">
      <c r="B66" t="s">
        <v>6</v>
      </c>
      <c r="C66">
        <v>-19</v>
      </c>
      <c r="D66" s="3">
        <v>0.5454513888888889</v>
      </c>
      <c r="E66">
        <f>(70*60)+51</f>
        <v>4251</v>
      </c>
      <c r="F66" s="1">
        <f t="shared" si="5"/>
        <v>-182.4</v>
      </c>
      <c r="G66" s="1">
        <f t="shared" si="6"/>
        <v>4433.4</v>
      </c>
    </row>
    <row r="67" spans="2:7" ht="12.75">
      <c r="B67" t="s">
        <v>7</v>
      </c>
      <c r="C67">
        <v>-18</v>
      </c>
      <c r="D67" s="3">
        <v>0.5459953703703704</v>
      </c>
      <c r="E67">
        <f>(71*60)+38</f>
        <v>4298</v>
      </c>
      <c r="F67" s="1">
        <f t="shared" si="5"/>
        <v>-172.79999999999998</v>
      </c>
      <c r="G67" s="1">
        <f t="shared" si="6"/>
        <v>4470.8</v>
      </c>
    </row>
    <row r="68" spans="4:7" ht="12.75">
      <c r="D68" s="3"/>
      <c r="F68" s="1">
        <f t="shared" si="5"/>
        <v>0</v>
      </c>
      <c r="G68" s="1">
        <f t="shared" si="6"/>
        <v>0</v>
      </c>
    </row>
    <row r="69" spans="2:7" ht="12.75">
      <c r="B69" t="s">
        <v>8</v>
      </c>
      <c r="C69">
        <v>-10</v>
      </c>
      <c r="D69" s="3">
        <v>0.5449768518518519</v>
      </c>
      <c r="E69">
        <f>(69*60)+46</f>
        <v>4186</v>
      </c>
      <c r="F69" s="1">
        <f t="shared" si="5"/>
        <v>-96</v>
      </c>
      <c r="G69" s="1">
        <f t="shared" si="6"/>
        <v>4282</v>
      </c>
    </row>
    <row r="70" spans="2:7" ht="12.75">
      <c r="B70" t="s">
        <v>10</v>
      </c>
      <c r="C70">
        <v>-3</v>
      </c>
      <c r="D70" s="3">
        <v>0.5466087962962963</v>
      </c>
      <c r="E70">
        <f>(72*60)+7</f>
        <v>4327</v>
      </c>
      <c r="F70" s="1">
        <f t="shared" si="5"/>
        <v>-28.799999999999997</v>
      </c>
      <c r="G70" s="1">
        <f t="shared" si="6"/>
        <v>4355.8</v>
      </c>
    </row>
    <row r="71" spans="2:7" ht="12.75">
      <c r="B71" t="s">
        <v>16</v>
      </c>
      <c r="C71">
        <v>-3</v>
      </c>
      <c r="D71" s="3">
        <v>0.5468518518518518</v>
      </c>
      <c r="E71">
        <f>(72*60)+28</f>
        <v>4348</v>
      </c>
      <c r="F71" s="1">
        <f t="shared" si="5"/>
        <v>-28.799999999999997</v>
      </c>
      <c r="G71" s="1">
        <f t="shared" si="6"/>
        <v>4376.8</v>
      </c>
    </row>
    <row r="72" spans="2:7" ht="12.75">
      <c r="B72" t="s">
        <v>9</v>
      </c>
      <c r="C72">
        <v>-16</v>
      </c>
      <c r="D72" s="3">
        <v>0.5457407407407407</v>
      </c>
      <c r="E72">
        <f>(70*60)+52</f>
        <v>4252</v>
      </c>
      <c r="F72" s="1">
        <f t="shared" si="5"/>
        <v>-153.6</v>
      </c>
      <c r="G72" s="1">
        <f t="shared" si="6"/>
        <v>4405.6</v>
      </c>
    </row>
    <row r="73" spans="4:7" ht="12.75">
      <c r="D73" s="3"/>
      <c r="F73" s="1">
        <f t="shared" si="5"/>
        <v>0</v>
      </c>
      <c r="G73" s="1">
        <f t="shared" si="6"/>
        <v>0</v>
      </c>
    </row>
    <row r="74" spans="2:7" ht="12.75">
      <c r="B74" t="s">
        <v>14</v>
      </c>
      <c r="C74">
        <v>18</v>
      </c>
      <c r="D74" s="3">
        <v>0.5479513888888888</v>
      </c>
      <c r="E74">
        <f>(74*60)+3</f>
        <v>4443</v>
      </c>
      <c r="F74" s="1">
        <f t="shared" si="5"/>
        <v>172.79999999999998</v>
      </c>
      <c r="G74" s="1">
        <f t="shared" si="6"/>
        <v>4270.2</v>
      </c>
    </row>
    <row r="75" spans="2:7" ht="12.75">
      <c r="B75" t="s">
        <v>12</v>
      </c>
      <c r="C75">
        <v>18</v>
      </c>
      <c r="D75" s="3">
        <v>0.5491319444444445</v>
      </c>
      <c r="E75">
        <f>(75*60)+45</f>
        <v>4545</v>
      </c>
      <c r="F75" s="1">
        <f t="shared" si="5"/>
        <v>172.79999999999998</v>
      </c>
      <c r="G75" s="1">
        <f t="shared" si="6"/>
        <v>4372.2</v>
      </c>
    </row>
    <row r="76" spans="2:7" ht="12.75">
      <c r="B76" t="s">
        <v>11</v>
      </c>
      <c r="C76">
        <v>15</v>
      </c>
      <c r="D76" s="3">
        <v>0.5504745370370371</v>
      </c>
      <c r="E76">
        <f>(77*60)+41</f>
        <v>4661</v>
      </c>
      <c r="F76" s="1">
        <f t="shared" si="5"/>
        <v>144</v>
      </c>
      <c r="G76" s="1">
        <f t="shared" si="6"/>
        <v>4517</v>
      </c>
    </row>
    <row r="77" spans="2:7" ht="12.75">
      <c r="B77" t="s">
        <v>13</v>
      </c>
      <c r="C77">
        <v>24</v>
      </c>
      <c r="D77" s="3">
        <v>0.5826273148148148</v>
      </c>
      <c r="E77">
        <f>(213*60)+59</f>
        <v>12839</v>
      </c>
      <c r="F77" s="1">
        <f t="shared" si="5"/>
        <v>230.39999999999998</v>
      </c>
      <c r="G77" s="1">
        <f t="shared" si="6"/>
        <v>12608.6</v>
      </c>
    </row>
  </sheetData>
  <printOptions/>
  <pageMargins left="0.75" right="0.75" top="1" bottom="1" header="0.5" footer="0.5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BC</dc:creator>
  <cp:keywords/>
  <dc:description/>
  <cp:lastModifiedBy>Preferred Customer</cp:lastModifiedBy>
  <cp:lastPrinted>2006-10-29T21:54:26Z</cp:lastPrinted>
  <dcterms:created xsi:type="dcterms:W3CDTF">2006-10-28T23:19:04Z</dcterms:created>
  <dcterms:modified xsi:type="dcterms:W3CDTF">2006-11-01T04:48:03Z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-513273966</vt:i4>
  </property>
  <property fmtid="{D5CDD505-2E9C-101B-9397-08002B2CF9AE}" pid="3" name="_EmailSubject">
    <vt:lpwstr>big boat</vt:lpwstr>
  </property>
  <property fmtid="{D5CDD505-2E9C-101B-9397-08002B2CF9AE}" pid="4" name="_AuthorEmail">
    <vt:lpwstr>bandbcampbell@msn.com</vt:lpwstr>
  </property>
  <property fmtid="{D5CDD505-2E9C-101B-9397-08002B2CF9AE}" pid="5" name="_AuthorEmailDisplayName">
    <vt:lpwstr>Bruce Campbell</vt:lpwstr>
  </property>
  <property fmtid="{D5CDD505-2E9C-101B-9397-08002B2CF9AE}" pid="6" name="_ReviewingToolsShownOnce">
    <vt:lpwstr/>
  </property>
</Properties>
</file>